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7935" windowHeight="5610" activeTab="0"/>
  </bookViews>
  <sheets>
    <sheet name="Binomial" sheetId="1" r:id="rId1"/>
    <sheet name="Poisson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<sst xmlns="http://schemas.openxmlformats.org/spreadsheetml/2006/main" count="41" uniqueCount="29">
  <si>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Average value</t>
  </si>
  <si>
    <t>r</t>
  </si>
  <si>
    <t>BINOMIAL</t>
  </si>
  <si>
    <t>Poisson</t>
  </si>
  <si>
    <t>Binomial</t>
  </si>
  <si>
    <t>Cum Bin</t>
  </si>
  <si>
    <t>Significance</t>
  </si>
  <si>
    <r>
      <t>p</t>
    </r>
    <r>
      <rPr>
        <sz val="16"/>
        <rFont val="Arial"/>
        <family val="2"/>
      </rPr>
      <t xml:space="preserve"> &lt;</t>
    </r>
  </si>
  <si>
    <r>
      <t>p</t>
    </r>
    <r>
      <rPr>
        <sz val="16"/>
        <rFont val="Arial"/>
        <family val="2"/>
      </rPr>
      <t xml:space="preserve"> &gt;</t>
    </r>
  </si>
  <si>
    <r>
      <t>p</t>
    </r>
    <r>
      <rPr>
        <sz val="16"/>
        <rFont val="Arial"/>
        <family val="2"/>
      </rPr>
      <t xml:space="preserve"> &lt;&gt;</t>
    </r>
  </si>
  <si>
    <t>Rev cum</t>
  </si>
  <si>
    <r>
      <t>Reject H</t>
    </r>
    <r>
      <rPr>
        <vertAlign val="subscript"/>
        <sz val="10"/>
        <rFont val="Arial"/>
        <family val="2"/>
      </rPr>
      <t>0</t>
    </r>
  </si>
  <si>
    <r>
      <t xml:space="preserve">l </t>
    </r>
    <r>
      <rPr>
        <b/>
        <i/>
        <sz val="16"/>
        <rFont val="Arial"/>
        <family val="2"/>
      </rPr>
      <t>&gt;</t>
    </r>
  </si>
  <si>
    <r>
      <t xml:space="preserve">l </t>
    </r>
    <r>
      <rPr>
        <b/>
        <i/>
        <sz val="16"/>
        <rFont val="Arial"/>
        <family val="2"/>
      </rPr>
      <t xml:space="preserve">&lt; </t>
    </r>
  </si>
  <si>
    <r>
      <t xml:space="preserve">l </t>
    </r>
    <r>
      <rPr>
        <b/>
        <i/>
        <sz val="16"/>
        <rFont val="Arial"/>
        <family val="2"/>
      </rPr>
      <t xml:space="preserve">&lt;&gt; </t>
    </r>
  </si>
  <si>
    <t>Cum Pois</t>
  </si>
  <si>
    <t>POISSON</t>
  </si>
  <si>
    <r>
      <t>Accept H</t>
    </r>
    <r>
      <rPr>
        <vertAlign val="subscript"/>
        <sz val="10"/>
        <rFont val="Arial"/>
        <family val="2"/>
      </rPr>
      <t>0</t>
    </r>
  </si>
  <si>
    <r>
      <t>n</t>
    </r>
    <r>
      <rPr>
        <b/>
        <i/>
        <sz val="12"/>
        <rFont val="Symbol"/>
        <family val="1"/>
      </rPr>
      <t xml:space="preserve"> </t>
    </r>
    <r>
      <rPr>
        <b/>
        <i/>
        <sz val="12"/>
        <rFont val="Arial"/>
        <family val="2"/>
      </rPr>
      <t xml:space="preserve">= </t>
    </r>
  </si>
  <si>
    <r>
      <t>p</t>
    </r>
    <r>
      <rPr>
        <b/>
        <i/>
        <sz val="12"/>
        <rFont val="Symbol"/>
        <family val="1"/>
      </rPr>
      <t xml:space="preserve"> </t>
    </r>
    <r>
      <rPr>
        <b/>
        <i/>
        <sz val="12"/>
        <rFont val="Arial"/>
        <family val="2"/>
      </rPr>
      <t xml:space="preserve">= </t>
    </r>
  </si>
  <si>
    <r>
      <t xml:space="preserve">l </t>
    </r>
    <r>
      <rPr>
        <b/>
        <i/>
        <sz val="12"/>
        <rFont val="Arial"/>
        <family val="2"/>
      </rPr>
      <t xml:space="preserve">= </t>
    </r>
  </si>
  <si>
    <t>Number of trials:</t>
  </si>
  <si>
    <t>DISTRIBUTION</t>
  </si>
  <si>
    <r>
      <t>P(</t>
    </r>
    <r>
      <rPr>
        <i/>
        <sz val="8"/>
        <rFont val="Arial"/>
        <family val="0"/>
      </rPr>
      <t>X</t>
    </r>
    <r>
      <rPr>
        <sz val="8"/>
        <rFont val="Arial"/>
        <family val="0"/>
      </rPr>
      <t xml:space="preserve"> = </t>
    </r>
    <r>
      <rPr>
        <i/>
        <sz val="8"/>
        <rFont val="Arial"/>
        <family val="0"/>
      </rPr>
      <t>r</t>
    </r>
    <r>
      <rPr>
        <sz val="8"/>
        <rFont val="Arial"/>
        <family val="0"/>
      </rPr>
      <t>)</t>
    </r>
  </si>
  <si>
    <r>
      <t>P(</t>
    </r>
    <r>
      <rPr>
        <i/>
        <sz val="8"/>
        <rFont val="Arial"/>
        <family val="0"/>
      </rPr>
      <t>X</t>
    </r>
    <r>
      <rPr>
        <sz val="8"/>
        <rFont val="Arial"/>
        <family val="0"/>
      </rPr>
      <t xml:space="preserve"> &lt;= </t>
    </r>
    <r>
      <rPr>
        <i/>
        <sz val="8"/>
        <rFont val="Arial"/>
        <family val="0"/>
      </rPr>
      <t>r</t>
    </r>
    <r>
      <rPr>
        <sz val="8"/>
        <rFont val="Arial"/>
        <family val="0"/>
      </rPr>
      <t>)</t>
    </r>
  </si>
  <si>
    <r>
      <t>P(</t>
    </r>
    <r>
      <rPr>
        <i/>
        <sz val="8"/>
        <rFont val="Arial"/>
        <family val="0"/>
      </rPr>
      <t>X</t>
    </r>
    <r>
      <rPr>
        <sz val="8"/>
        <rFont val="Arial"/>
        <family val="0"/>
      </rPr>
      <t xml:space="preserve"> &gt;= </t>
    </r>
    <r>
      <rPr>
        <i/>
        <sz val="8"/>
        <rFont val="Arial"/>
        <family val="0"/>
      </rPr>
      <t>r</t>
    </r>
    <r>
      <rPr>
        <sz val="8"/>
        <rFont val="Arial"/>
        <family val="0"/>
      </rPr>
      <t>)</t>
    </r>
  </si>
  <si>
    <r>
      <t>Null hypothesis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:</t>
    </r>
  </si>
  <si>
    <r>
      <t>Alt. Hypothesis 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</si>
  <si>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r>
      <t>level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</si>
</sst>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</numFmts>
  <fonts count="30">
    <font>
      <sz val="10"/>
      <name val="Arial"/>
      <family val="0"/>
    </font>
    <font>
      <sz val="16"/>
      <name val="Arial"/>
      <family val="2"/>
    </font>
    <font>
      <b/>
      <i/>
      <sz val="16"/>
      <name val="Arial"/>
      <family val="2"/>
    </font>
    <font>
      <b/>
      <i/>
      <sz val="16"/>
      <name val="Symbol"/>
      <family val="1"/>
    </font>
    <font>
      <sz val="12"/>
      <name val="Arial"/>
      <family val="0"/>
    </font>
    <font>
      <sz val="21.5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i/>
      <sz val="16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0.25"/>
      <name val="Arial"/>
      <family val="0"/>
    </font>
    <font>
      <b/>
      <i/>
      <sz val="12"/>
      <name val="Arial"/>
      <family val="2"/>
    </font>
    <font>
      <b/>
      <i/>
      <sz val="12"/>
      <name val="Symbol"/>
      <family val="1"/>
    </font>
    <font>
      <b/>
      <sz val="12"/>
      <name val="Arial"/>
      <family val="2"/>
    </font>
    <font>
      <b/>
      <sz val="12"/>
      <name val="Symbol"/>
      <family val="1"/>
    </font>
    <font>
      <sz val="8"/>
      <name val="Arial"/>
      <family val="2"/>
    </font>
    <font>
      <b/>
      <sz val="9.5"/>
      <name val="Arial"/>
      <family val="2"/>
    </font>
    <font>
      <b/>
      <i/>
      <sz val="9.5"/>
      <name val="Arial"/>
      <family val="2"/>
    </font>
    <font>
      <b/>
      <i/>
      <sz val="12"/>
      <color indexed="12"/>
      <name val="Arial"/>
      <family val="2"/>
    </font>
    <font>
      <b/>
      <sz val="11"/>
      <color indexed="12"/>
      <name val="Arial"/>
      <family val="2"/>
    </font>
    <font>
      <sz val="8.5"/>
      <name val="Arial"/>
      <family val="2"/>
    </font>
    <font>
      <i/>
      <sz val="8"/>
      <name val="Arial"/>
      <family val="0"/>
    </font>
    <font>
      <sz val="12"/>
      <color indexed="12"/>
      <name val="Arial"/>
      <family val="2"/>
    </font>
    <font>
      <sz val="9"/>
      <name val="Arial"/>
      <family val="2"/>
    </font>
    <font>
      <sz val="8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/>
    </xf>
    <xf numFmtId="0" fontId="8" fillId="0" borderId="0" xfId="0" applyFont="1" applyAlignment="1">
      <alignment/>
    </xf>
    <xf numFmtId="165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4" fontId="0" fillId="4" borderId="4" xfId="0" applyNumberForma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/>
    </xf>
    <xf numFmtId="0" fontId="4" fillId="0" borderId="0" xfId="0" applyFont="1" applyAlignment="1">
      <alignment/>
    </xf>
    <xf numFmtId="0" fontId="16" fillId="2" borderId="1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left"/>
    </xf>
    <xf numFmtId="2" fontId="18" fillId="2" borderId="6" xfId="0" applyNumberFormat="1" applyFont="1" applyFill="1" applyBorder="1" applyAlignment="1">
      <alignment horizontal="left"/>
    </xf>
    <xf numFmtId="9" fontId="18" fillId="2" borderId="4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17" fillId="2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right"/>
    </xf>
    <xf numFmtId="0" fontId="18" fillId="2" borderId="6" xfId="0" applyNumberFormat="1" applyFont="1" applyFill="1" applyBorder="1" applyAlignment="1">
      <alignment horizontal="left"/>
    </xf>
    <xf numFmtId="164" fontId="0" fillId="0" borderId="4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164" fontId="0" fillId="4" borderId="3" xfId="0" applyNumberFormat="1" applyFill="1" applyBorder="1" applyAlignment="1">
      <alignment/>
    </xf>
    <xf numFmtId="0" fontId="20" fillId="3" borderId="2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23" fillId="5" borderId="0" xfId="0" applyFont="1" applyFill="1" applyAlignment="1">
      <alignment/>
    </xf>
    <xf numFmtId="0" fontId="27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9" fillId="4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Binomial Distribution Hypothesis Tester</a:t>
            </a:r>
          </a:p>
        </c:rich>
      </c:tx>
      <c:layout>
        <c:manualLayout>
          <c:xMode val="factor"/>
          <c:yMode val="factor"/>
          <c:x val="0.02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63"/>
          <c:w val="0.955"/>
          <c:h val="0.86325"/>
        </c:manualLayout>
      </c:layout>
      <c:barChart>
        <c:barDir val="col"/>
        <c:grouping val="stacked"/>
        <c:varyColors val="1"/>
        <c:ser>
          <c:idx val="0"/>
          <c:order val="0"/>
          <c:tx>
            <c:v>Accept H0</c:v>
          </c:tx>
          <c:spPr>
            <a:pattFill prst="wd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wdUp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cat>
            <c:numRef>
              <c:f>Binomial!$J$3:$J$23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Binomial!$W$3:$W$23</c:f>
              <c:numCache>
                <c:ptCount val="21"/>
                <c:pt idx="0">
                  <c:v>3.814697265625E-06</c:v>
                </c:pt>
                <c:pt idx="1">
                  <c:v>6.866455078125E-05</c:v>
                </c:pt>
                <c:pt idx="2">
                  <c:v>0.000583648681640625</c:v>
                </c:pt>
                <c:pt idx="3">
                  <c:v>0.00311279296875</c:v>
                </c:pt>
                <c:pt idx="4">
                  <c:v>0.0116729736328125</c:v>
                </c:pt>
                <c:pt idx="5">
                  <c:v>0.032684326171875</c:v>
                </c:pt>
                <c:pt idx="6">
                  <c:v>0.0708160400390625</c:v>
                </c:pt>
                <c:pt idx="7">
                  <c:v>0.12139892578125</c:v>
                </c:pt>
                <c:pt idx="8">
                  <c:v>0.16692352294921875</c:v>
                </c:pt>
                <c:pt idx="9">
                  <c:v>0.1854705810546875</c:v>
                </c:pt>
                <c:pt idx="10">
                  <c:v>0.16692352294921875</c:v>
                </c:pt>
                <c:pt idx="11">
                  <c:v>0.12139892578125</c:v>
                </c:pt>
                <c:pt idx="12">
                  <c:v>0.0708160400390625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1"/>
          <c:tx>
            <c:strRef>
              <c:f>Binomial!$V$2</c:f>
              <c:strCache>
                <c:ptCount val="1"/>
                <c:pt idx="0">
                  <c:v>Reject H0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Binomial!$J$3:$J$23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Binomial!$V$3:$V$23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0.032684326171875</c:v>
                </c:pt>
                <c:pt idx="14">
                  <c:v>0.0116729736328125</c:v>
                </c:pt>
                <c:pt idx="15">
                  <c:v>0.00311279296875</c:v>
                </c:pt>
                <c:pt idx="16">
                  <c:v>0.000583648681640625</c:v>
                </c:pt>
                <c:pt idx="17">
                  <c:v>6.866455078125E-05</c:v>
                </c:pt>
                <c:pt idx="18">
                  <c:v>3.814697265625E-06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200"/>
        <c:axId val="37652770"/>
        <c:axId val="3330611"/>
      </c:barChart>
      <c:catAx>
        <c:axId val="37652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1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330611"/>
        <c:crosses val="autoZero"/>
        <c:auto val="1"/>
        <c:lblOffset val="100"/>
        <c:noMultiLvlLbl val="0"/>
      </c:catAx>
      <c:valAx>
        <c:axId val="33306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P(</a:t>
                </a:r>
                <a:r>
                  <a:rPr lang="en-US" cap="none" sz="950" b="1" i="1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= </a:t>
                </a:r>
                <a:r>
                  <a:rPr lang="en-US" cap="none" sz="950" b="1" i="1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652770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25"/>
          <c:y val="0.923"/>
          <c:w val="0.35925"/>
          <c:h val="0.071"/>
        </c:manualLayout>
      </c:layout>
      <c:overlay val="0"/>
      <c:spPr>
        <a:gradFill rotWithShape="1">
          <a:gsLst>
            <a:gs pos="0">
              <a:srgbClr val="CCFFCC"/>
            </a:gs>
            <a:gs pos="100000">
              <a:srgbClr val="CCFF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Poisson Distribution Hypothesis Tester</a:t>
            </a:r>
          </a:p>
        </c:rich>
      </c:tx>
      <c:layout>
        <c:manualLayout>
          <c:xMode val="factor"/>
          <c:yMode val="factor"/>
          <c:x val="-0.0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63"/>
          <c:w val="0.9005"/>
          <c:h val="0.867"/>
        </c:manualLayout>
      </c:layout>
      <c:barChart>
        <c:barDir val="col"/>
        <c:grouping val="stacked"/>
        <c:varyColors val="1"/>
        <c:ser>
          <c:idx val="2"/>
          <c:order val="0"/>
          <c:tx>
            <c:strRef>
              <c:f>Poisson!$P$2</c:f>
              <c:strCache>
                <c:ptCount val="1"/>
                <c:pt idx="0">
                  <c:v>Accept H0</c:v>
                </c:pt>
              </c:strCache>
            </c:strRef>
          </c:tx>
          <c:spPr>
            <a:pattFill prst="wdDn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cat>
            <c:numRef>
              <c:f>Poisson!$J$3:$J$23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Poisson!$P$3:$P$23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0.06305545800345118</c:v>
                </c:pt>
                <c:pt idx="7">
                  <c:v>0.09007922571921598</c:v>
                </c:pt>
                <c:pt idx="8">
                  <c:v>0.11259903214901998</c:v>
                </c:pt>
                <c:pt idx="9">
                  <c:v>0.12511003572113333</c:v>
                </c:pt>
                <c:pt idx="10">
                  <c:v>0.12511003572113333</c:v>
                </c:pt>
                <c:pt idx="11">
                  <c:v>0.11373639611012121</c:v>
                </c:pt>
                <c:pt idx="12">
                  <c:v>0.09478033009176767</c:v>
                </c:pt>
                <c:pt idx="13">
                  <c:v>0.07290794622443666</c:v>
                </c:pt>
                <c:pt idx="14">
                  <c:v>0.05207710444602619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Poisson!$O$2</c:f>
              <c:strCache>
                <c:ptCount val="1"/>
                <c:pt idx="0">
                  <c:v>Reject H0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Poisson!$J$3:$J$23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Poisson!$O$3:$O$23</c:f>
              <c:numCache>
                <c:ptCount val="21"/>
                <c:pt idx="0">
                  <c:v>4.5399929762484854E-05</c:v>
                </c:pt>
                <c:pt idx="1">
                  <c:v>0.00045399929762484856</c:v>
                </c:pt>
                <c:pt idx="2">
                  <c:v>0.0022699964881242427</c:v>
                </c:pt>
                <c:pt idx="3">
                  <c:v>0.007566654960414142</c:v>
                </c:pt>
                <c:pt idx="4">
                  <c:v>0.018916637401035354</c:v>
                </c:pt>
                <c:pt idx="5">
                  <c:v>0.03783327480207071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0.03471806963068413</c:v>
                </c:pt>
                <c:pt idx="16">
                  <c:v>0.02169879351917758</c:v>
                </c:pt>
                <c:pt idx="17">
                  <c:v>0.012763996187751519</c:v>
                </c:pt>
                <c:pt idx="18">
                  <c:v>0.007091108993195289</c:v>
                </c:pt>
                <c:pt idx="19">
                  <c:v>0.0037321626279975205</c:v>
                </c:pt>
                <c:pt idx="20">
                  <c:v>0.0018660813139987603</c:v>
                </c:pt>
              </c:numCache>
            </c:numRef>
          </c:val>
        </c:ser>
        <c:overlap val="100"/>
        <c:gapWidth val="200"/>
        <c:axId val="29975500"/>
        <c:axId val="1344045"/>
      </c:barChart>
      <c:catAx>
        <c:axId val="2997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0.0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4045"/>
        <c:crosses val="autoZero"/>
        <c:auto val="1"/>
        <c:lblOffset val="100"/>
        <c:noMultiLvlLbl val="0"/>
      </c:catAx>
      <c:valAx>
        <c:axId val="1344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</a:t>
                </a: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= </a:t>
                </a: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975500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25"/>
          <c:y val="0.9295"/>
          <c:w val="0.33475"/>
          <c:h val="0.06775"/>
        </c:manualLayout>
      </c:layout>
      <c:overlay val="0"/>
      <c:spPr>
        <a:gradFill rotWithShape="1">
          <a:gsLst>
            <a:gs pos="0">
              <a:srgbClr val="CCFFCC"/>
            </a:gs>
            <a:gs pos="100000">
              <a:srgbClr val="CCFF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142875</xdr:rowOff>
    </xdr:from>
    <xdr:to>
      <xdr:col>8</xdr:col>
      <xdr:colOff>609600</xdr:colOff>
      <xdr:row>18</xdr:row>
      <xdr:rowOff>19050</xdr:rowOff>
    </xdr:to>
    <xdr:graphicFrame>
      <xdr:nvGraphicFramePr>
        <xdr:cNvPr id="1" name="Chart 2"/>
        <xdr:cNvGraphicFramePr/>
      </xdr:nvGraphicFramePr>
      <xdr:xfrm>
        <a:off x="1171575" y="142875"/>
        <a:ext cx="46196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142875</xdr:rowOff>
    </xdr:from>
    <xdr:to>
      <xdr:col>8</xdr:col>
      <xdr:colOff>628650</xdr:colOff>
      <xdr:row>18</xdr:row>
      <xdr:rowOff>171450</xdr:rowOff>
    </xdr:to>
    <xdr:graphicFrame>
      <xdr:nvGraphicFramePr>
        <xdr:cNvPr id="1" name="Chart 2"/>
        <xdr:cNvGraphicFramePr/>
      </xdr:nvGraphicFramePr>
      <xdr:xfrm>
        <a:off x="1171575" y="142875"/>
        <a:ext cx="4638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29"/>
  <sheetViews>
    <sheetView showGridLines="0" tabSelected="1" showOutlineSymbols="0" workbookViewId="0" topLeftCell="A1">
      <selection activeCell="A23" sqref="A23"/>
    </sheetView>
  </sheetViews>
  <sheetFormatPr defaultColWidth="9.140625" defaultRowHeight="12.75"/>
  <cols>
    <col min="1" max="2" width="6.7109375" style="0" customWidth="1"/>
    <col min="3" max="9" width="10.7109375" style="0" customWidth="1"/>
    <col min="10" max="10" width="2.8515625" style="0" customWidth="1"/>
    <col min="11" max="13" width="7.00390625" style="0" customWidth="1"/>
    <col min="14" max="21" width="8.7109375" style="24" customWidth="1"/>
  </cols>
  <sheetData>
    <row r="1" spans="1:23" ht="15" customHeight="1">
      <c r="A1" s="36" t="s">
        <v>2</v>
      </c>
      <c r="B1" s="38"/>
      <c r="C1" s="38"/>
      <c r="J1" s="6"/>
      <c r="K1" s="32" t="s">
        <v>4</v>
      </c>
      <c r="L1" s="33" t="s">
        <v>5</v>
      </c>
      <c r="M1" s="32" t="s">
        <v>10</v>
      </c>
      <c r="N1" s="25"/>
      <c r="O1" s="25"/>
      <c r="P1" s="25"/>
      <c r="Q1" s="25"/>
      <c r="R1" s="25"/>
      <c r="S1" s="25"/>
      <c r="T1" s="25"/>
      <c r="U1" s="25"/>
      <c r="V1" s="29"/>
      <c r="W1" s="29"/>
    </row>
    <row r="2" spans="1:23" ht="15" customHeight="1">
      <c r="A2" s="36" t="s">
        <v>22</v>
      </c>
      <c r="B2" s="38"/>
      <c r="C2" s="38"/>
      <c r="J2" s="7" t="s">
        <v>1</v>
      </c>
      <c r="K2" s="34" t="s">
        <v>23</v>
      </c>
      <c r="L2" s="35" t="s">
        <v>24</v>
      </c>
      <c r="M2" s="34" t="s">
        <v>25</v>
      </c>
      <c r="N2" s="25"/>
      <c r="O2" s="25"/>
      <c r="P2" s="25"/>
      <c r="Q2" s="25"/>
      <c r="R2" s="25"/>
      <c r="S2" s="25"/>
      <c r="T2" s="25"/>
      <c r="U2" s="25"/>
      <c r="V2" s="30" t="s">
        <v>11</v>
      </c>
      <c r="W2" s="30" t="s">
        <v>17</v>
      </c>
    </row>
    <row r="3" spans="10:25" ht="15" customHeight="1">
      <c r="J3" s="42">
        <v>0</v>
      </c>
      <c r="K3" s="8">
        <f>(1-$B$9)^$B$5</f>
        <v>3.814697265625E-06</v>
      </c>
      <c r="L3" s="8">
        <f>K3</f>
        <v>3.814697265625E-06</v>
      </c>
      <c r="M3" s="31">
        <f>1</f>
        <v>1</v>
      </c>
      <c r="N3" s="26"/>
      <c r="O3" s="26"/>
      <c r="P3" s="26"/>
      <c r="Q3" s="26"/>
      <c r="R3" s="26"/>
      <c r="S3" s="26"/>
      <c r="T3" s="26"/>
      <c r="U3" s="26"/>
      <c r="V3" s="22">
        <f aca="true" t="shared" si="0" ref="V3:V23">IF(OR(AND($C$26=1,L3&lt;$B$27/100),AND($C$26=2,M3&lt;$B$27/100),AND($C$26=3,OR(L3&lt;$B$27/200,M3&lt;$B$27/200))),K3,0)</f>
        <v>0</v>
      </c>
      <c r="W3" s="22">
        <f>IF(V3&gt;0,0,K3)</f>
        <v>3.814697265625E-06</v>
      </c>
      <c r="Y3" s="23">
        <v>0</v>
      </c>
    </row>
    <row r="4" spans="1:25" ht="15" customHeight="1">
      <c r="A4" s="39" t="s">
        <v>21</v>
      </c>
      <c r="B4" s="13"/>
      <c r="J4" s="42">
        <f>J3+1</f>
        <v>1</v>
      </c>
      <c r="K4" s="8">
        <f>K3*$B$9/(1-$B$9)*($B$5-J4+1)/J4</f>
        <v>6.866455078125E-05</v>
      </c>
      <c r="L4" s="8">
        <f>L3+K4</f>
        <v>7.2479248046875E-05</v>
      </c>
      <c r="M4" s="8">
        <f>M3-K3</f>
        <v>0.9999961853027344</v>
      </c>
      <c r="N4" s="26"/>
      <c r="O4" s="26"/>
      <c r="P4" s="26"/>
      <c r="Q4" s="26"/>
      <c r="R4" s="26"/>
      <c r="S4" s="26"/>
      <c r="T4" s="26"/>
      <c r="U4" s="26"/>
      <c r="V4" s="22">
        <f t="shared" si="0"/>
        <v>0</v>
      </c>
      <c r="W4" s="22">
        <f aca="true" t="shared" si="1" ref="W4:W23">IF(V4&gt;0,0,K4)</f>
        <v>6.866455078125E-05</v>
      </c>
      <c r="Y4" s="23">
        <f>Y3+1</f>
        <v>1</v>
      </c>
    </row>
    <row r="5" spans="1:25" ht="15" customHeight="1">
      <c r="A5" s="14" t="s">
        <v>18</v>
      </c>
      <c r="B5" s="15">
        <v>18</v>
      </c>
      <c r="J5" s="42">
        <f>IF(Y5&lt;=$B$5,Y5,"")</f>
        <v>2</v>
      </c>
      <c r="K5" s="8">
        <f>IF(Y5&lt;=$B$5,K4*$B$9/(1-$B$9)*($B$5-J5+1)/J5,"")</f>
        <v>0.000583648681640625</v>
      </c>
      <c r="L5" s="8">
        <f>IF(Y5&lt;=$B$5,L4+K5,"")</f>
        <v>0.0006561279296875</v>
      </c>
      <c r="M5" s="8">
        <f>IF(Y5&lt;=$B$5,M4-K4,"")</f>
        <v>0.9999275207519531</v>
      </c>
      <c r="N5" s="26"/>
      <c r="O5" s="26"/>
      <c r="P5" s="26"/>
      <c r="Q5" s="26"/>
      <c r="R5" s="26"/>
      <c r="S5" s="26"/>
      <c r="T5" s="26"/>
      <c r="U5" s="26"/>
      <c r="V5" s="22">
        <f t="shared" si="0"/>
        <v>0</v>
      </c>
      <c r="W5" s="22">
        <f t="shared" si="1"/>
        <v>0.000583648681640625</v>
      </c>
      <c r="Y5" s="23">
        <f aca="true" t="shared" si="2" ref="Y5:Y23">Y4+1</f>
        <v>2</v>
      </c>
    </row>
    <row r="6" spans="1:25" ht="15" customHeight="1">
      <c r="A6" s="13"/>
      <c r="B6" s="13"/>
      <c r="J6" s="42">
        <f aca="true" t="shared" si="3" ref="J6:J23">IF(Y6&lt;=$B$5,Y6,"")</f>
        <v>3</v>
      </c>
      <c r="K6" s="8">
        <f aca="true" t="shared" si="4" ref="K6:K23">IF(Y6&lt;=$B$5,K5*$B$9/(1-$B$9)*($B$5-J6+1)/J6,"")</f>
        <v>0.00311279296875</v>
      </c>
      <c r="L6" s="8">
        <f aca="true" t="shared" si="5" ref="L6:L23">IF(Y6&lt;=$B$5,L5+K6,"")</f>
        <v>0.0037689208984375</v>
      </c>
      <c r="M6" s="8">
        <f aca="true" t="shared" si="6" ref="M6:M23">IF(Y6&lt;=$B$5,M5-K5,"")</f>
        <v>0.9993438720703125</v>
      </c>
      <c r="N6" s="26"/>
      <c r="O6" s="26"/>
      <c r="P6" s="26"/>
      <c r="Q6" s="26"/>
      <c r="R6" s="26"/>
      <c r="S6" s="26"/>
      <c r="T6" s="26"/>
      <c r="U6" s="26"/>
      <c r="V6" s="22">
        <f t="shared" si="0"/>
        <v>0</v>
      </c>
      <c r="W6" s="22">
        <f t="shared" si="1"/>
        <v>0.00311279296875</v>
      </c>
      <c r="Y6" s="23">
        <f t="shared" si="2"/>
        <v>3</v>
      </c>
    </row>
    <row r="7" spans="1:25" ht="15" customHeight="1">
      <c r="A7" s="13"/>
      <c r="B7" s="13"/>
      <c r="J7" s="42">
        <f t="shared" si="3"/>
        <v>4</v>
      </c>
      <c r="K7" s="8">
        <f t="shared" si="4"/>
        <v>0.0116729736328125</v>
      </c>
      <c r="L7" s="8">
        <f t="shared" si="5"/>
        <v>0.01544189453125</v>
      </c>
      <c r="M7" s="8">
        <f t="shared" si="6"/>
        <v>0.9962310791015625</v>
      </c>
      <c r="N7" s="26"/>
      <c r="O7" s="26"/>
      <c r="P7" s="26"/>
      <c r="Q7" s="26"/>
      <c r="R7" s="26"/>
      <c r="S7" s="26"/>
      <c r="T7" s="26"/>
      <c r="U7" s="26"/>
      <c r="V7" s="22">
        <f t="shared" si="0"/>
        <v>0</v>
      </c>
      <c r="W7" s="22">
        <f t="shared" si="1"/>
        <v>0.0116729736328125</v>
      </c>
      <c r="Y7" s="23">
        <f t="shared" si="2"/>
        <v>4</v>
      </c>
    </row>
    <row r="8" spans="1:25" ht="15" customHeight="1">
      <c r="A8" s="40" t="s">
        <v>26</v>
      </c>
      <c r="B8" s="13"/>
      <c r="J8" s="42">
        <f t="shared" si="3"/>
        <v>5</v>
      </c>
      <c r="K8" s="8">
        <f t="shared" si="4"/>
        <v>0.032684326171875</v>
      </c>
      <c r="L8" s="8">
        <f t="shared" si="5"/>
        <v>0.048126220703125</v>
      </c>
      <c r="M8" s="8">
        <f t="shared" si="6"/>
        <v>0.98455810546875</v>
      </c>
      <c r="N8" s="26"/>
      <c r="O8" s="26"/>
      <c r="P8" s="26"/>
      <c r="Q8" s="26"/>
      <c r="R8" s="26"/>
      <c r="S8" s="26"/>
      <c r="T8" s="26"/>
      <c r="U8" s="26"/>
      <c r="V8" s="22">
        <f t="shared" si="0"/>
        <v>0</v>
      </c>
      <c r="W8" s="22">
        <f t="shared" si="1"/>
        <v>0.032684326171875</v>
      </c>
      <c r="Y8" s="23">
        <f t="shared" si="2"/>
        <v>5</v>
      </c>
    </row>
    <row r="9" spans="1:25" ht="15" customHeight="1">
      <c r="A9" s="14" t="s">
        <v>19</v>
      </c>
      <c r="B9" s="16">
        <f>B26/100</f>
        <v>0.5</v>
      </c>
      <c r="J9" s="42">
        <f t="shared" si="3"/>
        <v>6</v>
      </c>
      <c r="K9" s="8">
        <f t="shared" si="4"/>
        <v>0.0708160400390625</v>
      </c>
      <c r="L9" s="8">
        <f t="shared" si="5"/>
        <v>0.1189422607421875</v>
      </c>
      <c r="M9" s="8">
        <f t="shared" si="6"/>
        <v>0.951873779296875</v>
      </c>
      <c r="N9" s="26"/>
      <c r="O9" s="26"/>
      <c r="P9" s="26"/>
      <c r="Q9" s="26"/>
      <c r="R9" s="26"/>
      <c r="S9" s="26"/>
      <c r="T9" s="26"/>
      <c r="U9" s="26"/>
      <c r="V9" s="22">
        <f t="shared" si="0"/>
        <v>0</v>
      </c>
      <c r="W9" s="22">
        <f t="shared" si="1"/>
        <v>0.0708160400390625</v>
      </c>
      <c r="Y9" s="23">
        <f t="shared" si="2"/>
        <v>6</v>
      </c>
    </row>
    <row r="10" spans="1:25" ht="15" customHeight="1">
      <c r="A10" s="13"/>
      <c r="B10" s="13"/>
      <c r="J10" s="42">
        <f t="shared" si="3"/>
        <v>7</v>
      </c>
      <c r="K10" s="8">
        <f t="shared" si="4"/>
        <v>0.12139892578125</v>
      </c>
      <c r="L10" s="8">
        <f t="shared" si="5"/>
        <v>0.2403411865234375</v>
      </c>
      <c r="M10" s="8">
        <f t="shared" si="6"/>
        <v>0.8810577392578125</v>
      </c>
      <c r="N10" s="26"/>
      <c r="O10" s="26"/>
      <c r="P10" s="26"/>
      <c r="Q10" s="26"/>
      <c r="R10" s="26"/>
      <c r="S10" s="26"/>
      <c r="T10" s="26"/>
      <c r="U10" s="26"/>
      <c r="V10" s="22">
        <f t="shared" si="0"/>
        <v>0</v>
      </c>
      <c r="W10" s="22">
        <f t="shared" si="1"/>
        <v>0.12139892578125</v>
      </c>
      <c r="Y10" s="23">
        <f t="shared" si="2"/>
        <v>7</v>
      </c>
    </row>
    <row r="11" spans="1:25" ht="15" customHeight="1">
      <c r="A11" s="13"/>
      <c r="B11" s="13"/>
      <c r="J11" s="42">
        <f t="shared" si="3"/>
        <v>8</v>
      </c>
      <c r="K11" s="8">
        <f t="shared" si="4"/>
        <v>0.16692352294921875</v>
      </c>
      <c r="L11" s="8">
        <f t="shared" si="5"/>
        <v>0.40726470947265625</v>
      </c>
      <c r="M11" s="8">
        <f t="shared" si="6"/>
        <v>0.7596588134765625</v>
      </c>
      <c r="N11" s="26"/>
      <c r="O11" s="26"/>
      <c r="P11" s="26"/>
      <c r="Q11" s="26"/>
      <c r="R11" s="26"/>
      <c r="S11" s="26"/>
      <c r="T11" s="26"/>
      <c r="U11" s="26"/>
      <c r="V11" s="22">
        <f t="shared" si="0"/>
        <v>0</v>
      </c>
      <c r="W11" s="22">
        <f t="shared" si="1"/>
        <v>0.16692352294921875</v>
      </c>
      <c r="Y11" s="23">
        <f t="shared" si="2"/>
        <v>8</v>
      </c>
    </row>
    <row r="12" spans="1:25" ht="15" customHeight="1">
      <c r="A12" s="39" t="s">
        <v>27</v>
      </c>
      <c r="B12" s="13"/>
      <c r="J12" s="42">
        <f t="shared" si="3"/>
        <v>9</v>
      </c>
      <c r="K12" s="8">
        <f t="shared" si="4"/>
        <v>0.1854705810546875</v>
      </c>
      <c r="L12" s="8">
        <f t="shared" si="5"/>
        <v>0.5927352905273438</v>
      </c>
      <c r="M12" s="8">
        <f t="shared" si="6"/>
        <v>0.5927352905273438</v>
      </c>
      <c r="N12" s="26"/>
      <c r="O12" s="26"/>
      <c r="P12" s="26"/>
      <c r="Q12" s="26"/>
      <c r="R12" s="26"/>
      <c r="S12" s="26"/>
      <c r="T12" s="26"/>
      <c r="U12" s="26"/>
      <c r="V12" s="22">
        <f t="shared" si="0"/>
        <v>0</v>
      </c>
      <c r="W12" s="22">
        <f t="shared" si="1"/>
        <v>0.1854705810546875</v>
      </c>
      <c r="Y12" s="23">
        <f t="shared" si="2"/>
        <v>9</v>
      </c>
    </row>
    <row r="13" spans="1:25" ht="15" customHeight="1">
      <c r="A13" s="14" t="str">
        <f>IF(C26=1,A26,IF(C26=2,A27,A28))</f>
        <v>p &gt;</v>
      </c>
      <c r="B13" s="16">
        <f>B9</f>
        <v>0.5</v>
      </c>
      <c r="J13" s="42">
        <f t="shared" si="3"/>
        <v>10</v>
      </c>
      <c r="K13" s="8">
        <f t="shared" si="4"/>
        <v>0.16692352294921875</v>
      </c>
      <c r="L13" s="8">
        <f t="shared" si="5"/>
        <v>0.7596588134765625</v>
      </c>
      <c r="M13" s="8">
        <f t="shared" si="6"/>
        <v>0.40726470947265625</v>
      </c>
      <c r="N13" s="26"/>
      <c r="O13" s="26"/>
      <c r="P13" s="26"/>
      <c r="Q13" s="26"/>
      <c r="R13" s="26"/>
      <c r="S13" s="26"/>
      <c r="T13" s="26"/>
      <c r="U13" s="26"/>
      <c r="V13" s="22">
        <f t="shared" si="0"/>
        <v>0</v>
      </c>
      <c r="W13" s="22">
        <f t="shared" si="1"/>
        <v>0.16692352294921875</v>
      </c>
      <c r="Y13" s="23">
        <f t="shared" si="2"/>
        <v>10</v>
      </c>
    </row>
    <row r="14" spans="1:25" ht="15" customHeight="1">
      <c r="A14" s="13"/>
      <c r="B14" s="13"/>
      <c r="J14" s="42">
        <f t="shared" si="3"/>
        <v>11</v>
      </c>
      <c r="K14" s="8">
        <f t="shared" si="4"/>
        <v>0.12139892578125</v>
      </c>
      <c r="L14" s="8">
        <f t="shared" si="5"/>
        <v>0.8810577392578125</v>
      </c>
      <c r="M14" s="8">
        <f t="shared" si="6"/>
        <v>0.2403411865234375</v>
      </c>
      <c r="N14" s="26"/>
      <c r="O14" s="26"/>
      <c r="P14" s="26"/>
      <c r="Q14" s="26"/>
      <c r="R14" s="26"/>
      <c r="S14" s="26"/>
      <c r="T14" s="26"/>
      <c r="U14" s="26"/>
      <c r="V14" s="22">
        <f t="shared" si="0"/>
        <v>0</v>
      </c>
      <c r="W14" s="22">
        <f t="shared" si="1"/>
        <v>0.12139892578125</v>
      </c>
      <c r="Y14" s="23">
        <f t="shared" si="2"/>
        <v>11</v>
      </c>
    </row>
    <row r="15" spans="1:25" ht="15" customHeight="1">
      <c r="A15" s="13"/>
      <c r="B15" s="13"/>
      <c r="J15" s="42">
        <f t="shared" si="3"/>
        <v>12</v>
      </c>
      <c r="K15" s="8">
        <f t="shared" si="4"/>
        <v>0.0708160400390625</v>
      </c>
      <c r="L15" s="8">
        <f t="shared" si="5"/>
        <v>0.951873779296875</v>
      </c>
      <c r="M15" s="8">
        <f t="shared" si="6"/>
        <v>0.1189422607421875</v>
      </c>
      <c r="N15" s="26"/>
      <c r="O15" s="26"/>
      <c r="P15" s="26"/>
      <c r="Q15" s="26"/>
      <c r="R15" s="26"/>
      <c r="S15" s="26"/>
      <c r="T15" s="26"/>
      <c r="U15" s="26"/>
      <c r="V15" s="22">
        <f t="shared" si="0"/>
        <v>0</v>
      </c>
      <c r="W15" s="22">
        <f t="shared" si="1"/>
        <v>0.0708160400390625</v>
      </c>
      <c r="Y15" s="23">
        <f t="shared" si="2"/>
        <v>12</v>
      </c>
    </row>
    <row r="16" spans="1:25" ht="15" customHeight="1">
      <c r="A16" s="40" t="s">
        <v>6</v>
      </c>
      <c r="B16" s="13"/>
      <c r="J16" s="42">
        <f t="shared" si="3"/>
        <v>13</v>
      </c>
      <c r="K16" s="8">
        <f t="shared" si="4"/>
        <v>0.032684326171875</v>
      </c>
      <c r="L16" s="8">
        <f t="shared" si="5"/>
        <v>0.98455810546875</v>
      </c>
      <c r="M16" s="8">
        <f t="shared" si="6"/>
        <v>0.048126220703125</v>
      </c>
      <c r="N16" s="26"/>
      <c r="O16" s="26"/>
      <c r="P16" s="26"/>
      <c r="Q16" s="26"/>
      <c r="R16" s="26"/>
      <c r="S16" s="26"/>
      <c r="T16" s="26"/>
      <c r="U16" s="26"/>
      <c r="V16" s="22">
        <f t="shared" si="0"/>
        <v>0.032684326171875</v>
      </c>
      <c r="W16" s="22">
        <f t="shared" si="1"/>
        <v>0</v>
      </c>
      <c r="Y16" s="23">
        <f t="shared" si="2"/>
        <v>13</v>
      </c>
    </row>
    <row r="17" spans="1:25" ht="15" customHeight="1">
      <c r="A17" s="41" t="s">
        <v>28</v>
      </c>
      <c r="B17" s="17">
        <f>C27</f>
        <v>0.1</v>
      </c>
      <c r="J17" s="42">
        <f t="shared" si="3"/>
        <v>14</v>
      </c>
      <c r="K17" s="8">
        <f t="shared" si="4"/>
        <v>0.0116729736328125</v>
      </c>
      <c r="L17" s="8">
        <f t="shared" si="5"/>
        <v>0.9962310791015625</v>
      </c>
      <c r="M17" s="8">
        <f t="shared" si="6"/>
        <v>0.01544189453125</v>
      </c>
      <c r="N17" s="26"/>
      <c r="O17" s="26"/>
      <c r="P17" s="26"/>
      <c r="Q17" s="26"/>
      <c r="R17" s="26"/>
      <c r="S17" s="26"/>
      <c r="T17" s="26"/>
      <c r="U17" s="26"/>
      <c r="V17" s="22">
        <f t="shared" si="0"/>
        <v>0.0116729736328125</v>
      </c>
      <c r="W17" s="22">
        <f t="shared" si="1"/>
        <v>0</v>
      </c>
      <c r="Y17" s="23">
        <f t="shared" si="2"/>
        <v>14</v>
      </c>
    </row>
    <row r="18" spans="10:25" ht="15" customHeight="1">
      <c r="J18" s="42">
        <f t="shared" si="3"/>
        <v>15</v>
      </c>
      <c r="K18" s="8">
        <f t="shared" si="4"/>
        <v>0.00311279296875</v>
      </c>
      <c r="L18" s="8">
        <f t="shared" si="5"/>
        <v>0.9993438720703125</v>
      </c>
      <c r="M18" s="8">
        <f t="shared" si="6"/>
        <v>0.0037689208984375</v>
      </c>
      <c r="N18" s="26"/>
      <c r="O18" s="26"/>
      <c r="P18" s="26"/>
      <c r="Q18" s="26"/>
      <c r="R18" s="26"/>
      <c r="S18" s="26"/>
      <c r="T18" s="26"/>
      <c r="U18" s="26"/>
      <c r="V18" s="22">
        <f t="shared" si="0"/>
        <v>0.00311279296875</v>
      </c>
      <c r="W18" s="22">
        <f t="shared" si="1"/>
        <v>0</v>
      </c>
      <c r="Y18" s="23">
        <f t="shared" si="2"/>
        <v>15</v>
      </c>
    </row>
    <row r="19" spans="10:25" ht="15" customHeight="1">
      <c r="J19" s="42">
        <f t="shared" si="3"/>
        <v>16</v>
      </c>
      <c r="K19" s="8">
        <f t="shared" si="4"/>
        <v>0.000583648681640625</v>
      </c>
      <c r="L19" s="8">
        <f t="shared" si="5"/>
        <v>0.9999275207519531</v>
      </c>
      <c r="M19" s="8">
        <f t="shared" si="6"/>
        <v>0.0006561279296875</v>
      </c>
      <c r="N19" s="26"/>
      <c r="O19" s="26"/>
      <c r="P19" s="26"/>
      <c r="Q19" s="26"/>
      <c r="R19" s="26"/>
      <c r="S19" s="26"/>
      <c r="T19" s="26"/>
      <c r="U19" s="26"/>
      <c r="V19" s="22">
        <f t="shared" si="0"/>
        <v>0.000583648681640625</v>
      </c>
      <c r="W19" s="22">
        <f t="shared" si="1"/>
        <v>0</v>
      </c>
      <c r="Y19" s="23">
        <f t="shared" si="2"/>
        <v>16</v>
      </c>
    </row>
    <row r="20" spans="10:25" ht="15" customHeight="1">
      <c r="J20" s="42">
        <f t="shared" si="3"/>
        <v>17</v>
      </c>
      <c r="K20" s="8">
        <f t="shared" si="4"/>
        <v>6.866455078125E-05</v>
      </c>
      <c r="L20" s="8">
        <f t="shared" si="5"/>
        <v>0.9999961853027344</v>
      </c>
      <c r="M20" s="8">
        <f t="shared" si="6"/>
        <v>7.2479248046875E-05</v>
      </c>
      <c r="N20" s="26"/>
      <c r="O20" s="26"/>
      <c r="P20" s="26"/>
      <c r="Q20" s="26"/>
      <c r="R20" s="26"/>
      <c r="S20" s="26"/>
      <c r="T20" s="26"/>
      <c r="U20" s="26"/>
      <c r="V20" s="22">
        <f t="shared" si="0"/>
        <v>6.866455078125E-05</v>
      </c>
      <c r="W20" s="22">
        <f t="shared" si="1"/>
        <v>0</v>
      </c>
      <c r="Y20" s="23">
        <f>Y19+1</f>
        <v>17</v>
      </c>
    </row>
    <row r="21" spans="10:25" ht="15" customHeight="1">
      <c r="J21" s="42">
        <f t="shared" si="3"/>
        <v>18</v>
      </c>
      <c r="K21" s="8">
        <f t="shared" si="4"/>
        <v>3.814697265625E-06</v>
      </c>
      <c r="L21" s="8">
        <f t="shared" si="5"/>
        <v>1</v>
      </c>
      <c r="M21" s="8">
        <f t="shared" si="6"/>
        <v>3.814697265625E-06</v>
      </c>
      <c r="N21" s="26"/>
      <c r="O21" s="26"/>
      <c r="P21" s="26"/>
      <c r="Q21" s="26"/>
      <c r="R21" s="26"/>
      <c r="S21" s="26"/>
      <c r="T21" s="26"/>
      <c r="U21" s="26"/>
      <c r="V21" s="22">
        <f t="shared" si="0"/>
        <v>3.814697265625E-06</v>
      </c>
      <c r="W21" s="22">
        <f t="shared" si="1"/>
        <v>0</v>
      </c>
      <c r="Y21" s="23">
        <f t="shared" si="2"/>
        <v>18</v>
      </c>
    </row>
    <row r="22" spans="10:25" ht="15" customHeight="1">
      <c r="J22" s="42">
        <f t="shared" si="3"/>
      </c>
      <c r="K22" s="8">
        <f t="shared" si="4"/>
      </c>
      <c r="L22" s="8">
        <f t="shared" si="5"/>
      </c>
      <c r="M22" s="8">
        <f t="shared" si="6"/>
      </c>
      <c r="N22" s="26"/>
      <c r="O22" s="26"/>
      <c r="P22" s="26"/>
      <c r="Q22" s="26"/>
      <c r="R22" s="26"/>
      <c r="S22" s="26"/>
      <c r="T22" s="26"/>
      <c r="U22" s="26"/>
      <c r="V22" s="22">
        <f t="shared" si="0"/>
        <v>0</v>
      </c>
      <c r="W22" s="22">
        <f t="shared" si="1"/>
      </c>
      <c r="Y22" s="23">
        <f t="shared" si="2"/>
        <v>19</v>
      </c>
    </row>
    <row r="23" spans="10:25" ht="15" customHeight="1">
      <c r="J23" s="42">
        <f t="shared" si="3"/>
      </c>
      <c r="K23" s="8">
        <f t="shared" si="4"/>
      </c>
      <c r="L23" s="8">
        <f t="shared" si="5"/>
      </c>
      <c r="M23" s="8">
        <f t="shared" si="6"/>
      </c>
      <c r="N23" s="26"/>
      <c r="O23" s="26"/>
      <c r="P23" s="26"/>
      <c r="Q23" s="26"/>
      <c r="R23" s="26"/>
      <c r="S23" s="26"/>
      <c r="T23" s="26"/>
      <c r="U23" s="26"/>
      <c r="V23" s="22">
        <f t="shared" si="0"/>
        <v>0</v>
      </c>
      <c r="W23" s="22">
        <f t="shared" si="1"/>
      </c>
      <c r="Y23" s="23">
        <f t="shared" si="2"/>
        <v>20</v>
      </c>
    </row>
    <row r="24" spans="11:21" ht="15" customHeight="1">
      <c r="K24" s="3"/>
      <c r="L24" s="3"/>
      <c r="M24" s="3"/>
      <c r="N24" s="27"/>
      <c r="O24" s="27"/>
      <c r="P24" s="27"/>
      <c r="Q24" s="27"/>
      <c r="R24" s="27"/>
      <c r="S24" s="27"/>
      <c r="T24" s="27"/>
      <c r="U24" s="27"/>
    </row>
    <row r="25" spans="14:21" ht="15" customHeight="1">
      <c r="N25" s="28"/>
      <c r="O25" s="28"/>
      <c r="P25" s="28"/>
      <c r="Q25" s="28"/>
      <c r="R25" s="28"/>
      <c r="S25" s="28"/>
      <c r="T25" s="28"/>
      <c r="U25" s="28"/>
    </row>
    <row r="26" spans="1:3" ht="15.75" customHeight="1">
      <c r="A26" s="4" t="s">
        <v>7</v>
      </c>
      <c r="B26">
        <v>50</v>
      </c>
      <c r="C26">
        <v>2</v>
      </c>
    </row>
    <row r="27" spans="1:3" ht="15.75" customHeight="1">
      <c r="A27" s="4" t="s">
        <v>8</v>
      </c>
      <c r="B27">
        <v>10</v>
      </c>
      <c r="C27">
        <f>B27/100</f>
        <v>0.1</v>
      </c>
    </row>
    <row r="28" ht="15.75" customHeight="1">
      <c r="A28" s="4" t="s">
        <v>9</v>
      </c>
    </row>
    <row r="29" ht="15.75" customHeight="1">
      <c r="C29">
        <v>1</v>
      </c>
    </row>
  </sheetData>
  <printOptions/>
  <pageMargins left="0.7480314960629921" right="0.7480314960629921" top="1.12" bottom="1.14" header="0.5118110236220472" footer="0.5118110236220472"/>
  <pageSetup horizontalDpi="96" verticalDpi="96" orientation="landscape" paperSize="9" scale="120" r:id="rId3"/>
  <headerFooter alignWithMargins="0">
    <oddHeader>&amp;CSpreadsheets in A Level Mathematics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C23" sqref="C23"/>
    </sheetView>
  </sheetViews>
  <sheetFormatPr defaultColWidth="9.140625" defaultRowHeight="12.75"/>
  <cols>
    <col min="1" max="2" width="6.7109375" style="0" customWidth="1"/>
    <col min="3" max="9" width="10.7109375" style="0" customWidth="1"/>
    <col min="10" max="10" width="3.7109375" style="0" customWidth="1"/>
    <col min="11" max="13" width="6.7109375" style="0" customWidth="1"/>
  </cols>
  <sheetData>
    <row r="1" spans="1:16" ht="15" customHeight="1">
      <c r="A1" s="36" t="s">
        <v>16</v>
      </c>
      <c r="B1" s="37"/>
      <c r="C1" s="37"/>
      <c r="J1" s="6"/>
      <c r="K1" s="32" t="s">
        <v>3</v>
      </c>
      <c r="L1" s="32" t="s">
        <v>15</v>
      </c>
      <c r="M1" s="32" t="s">
        <v>10</v>
      </c>
      <c r="N1" s="11"/>
      <c r="O1" s="9"/>
      <c r="P1" s="9"/>
    </row>
    <row r="2" spans="1:16" ht="15" customHeight="1">
      <c r="A2" s="36" t="s">
        <v>22</v>
      </c>
      <c r="B2" s="37"/>
      <c r="C2" s="37"/>
      <c r="J2" s="7" t="s">
        <v>1</v>
      </c>
      <c r="K2" s="34" t="s">
        <v>23</v>
      </c>
      <c r="L2" s="34" t="s">
        <v>24</v>
      </c>
      <c r="M2" s="34" t="s">
        <v>25</v>
      </c>
      <c r="N2" s="11"/>
      <c r="O2" s="10" t="s">
        <v>11</v>
      </c>
      <c r="P2" s="10" t="s">
        <v>17</v>
      </c>
    </row>
    <row r="3" spans="1:16" ht="15" customHeight="1">
      <c r="A3" s="18"/>
      <c r="J3" s="42">
        <v>0</v>
      </c>
      <c r="K3" s="8">
        <f>EXP(-$B$8)</f>
        <v>4.5399929762484854E-05</v>
      </c>
      <c r="L3" s="8">
        <f>K3</f>
        <v>4.5399929762484854E-05</v>
      </c>
      <c r="M3" s="8">
        <f>1</f>
        <v>1</v>
      </c>
      <c r="N3" s="12"/>
      <c r="O3" s="8">
        <f>IF(OR(AND($C$26=1,L3&lt;$B$27/100),AND($C$26=2,M3&lt;$B$27/100),AND($C$26=3,OR(L3&lt;$B$27/200,M3&lt;$B$27/200))),K3,0)</f>
        <v>4.5399929762484854E-05</v>
      </c>
      <c r="P3" s="8">
        <f>IF(O3&gt;0,0,K3)</f>
        <v>0</v>
      </c>
    </row>
    <row r="4" spans="1:16" ht="15" customHeight="1">
      <c r="A4" s="2"/>
      <c r="J4" s="42">
        <f>J3+1</f>
        <v>1</v>
      </c>
      <c r="K4" s="8">
        <f aca="true" t="shared" si="0" ref="K4:K23">K3*$B$8/J4</f>
        <v>0.00045399929762484856</v>
      </c>
      <c r="L4" s="8">
        <f aca="true" t="shared" si="1" ref="L4:L23">L3+K4</f>
        <v>0.0004993992273873334</v>
      </c>
      <c r="M4" s="8">
        <f aca="true" t="shared" si="2" ref="M4:M23">M3-K3</f>
        <v>0.9999546000702375</v>
      </c>
      <c r="N4" s="12"/>
      <c r="O4" s="8">
        <f aca="true" t="shared" si="3" ref="O4:O23">IF(OR(AND($C$26=1,L4&lt;$B$27/100),AND($C$26=2,M4&lt;$B$27/100),AND($C$26=3,OR(L4&lt;$B$27/200,M4&lt;$B$27/200))),K4,0)</f>
        <v>0.00045399929762484856</v>
      </c>
      <c r="P4" s="8">
        <f aca="true" t="shared" si="4" ref="P4:P23">IF(O4&gt;0,0,K4)</f>
        <v>0</v>
      </c>
    </row>
    <row r="5" spans="1:16" ht="15" customHeight="1">
      <c r="A5" s="39" t="s">
        <v>0</v>
      </c>
      <c r="B5" s="5"/>
      <c r="J5" s="42">
        <f aca="true" t="shared" si="5" ref="J5:J23">J4+1</f>
        <v>2</v>
      </c>
      <c r="K5" s="8">
        <f t="shared" si="0"/>
        <v>0.0022699964881242427</v>
      </c>
      <c r="L5" s="8">
        <f t="shared" si="1"/>
        <v>0.0027693957155115762</v>
      </c>
      <c r="M5" s="8">
        <f t="shared" si="2"/>
        <v>0.9995006007726127</v>
      </c>
      <c r="N5" s="12"/>
      <c r="O5" s="8">
        <f t="shared" si="3"/>
        <v>0.0022699964881242427</v>
      </c>
      <c r="P5" s="8">
        <f t="shared" si="4"/>
        <v>0</v>
      </c>
    </row>
    <row r="6" spans="2:16" ht="15" customHeight="1">
      <c r="B6" s="13"/>
      <c r="J6" s="42">
        <f t="shared" si="5"/>
        <v>3</v>
      </c>
      <c r="K6" s="8">
        <f t="shared" si="0"/>
        <v>0.007566654960414142</v>
      </c>
      <c r="L6" s="8">
        <f t="shared" si="1"/>
        <v>0.010336050675925718</v>
      </c>
      <c r="M6" s="8">
        <f t="shared" si="2"/>
        <v>0.9972306042844885</v>
      </c>
      <c r="N6" s="12"/>
      <c r="O6" s="8">
        <f t="shared" si="3"/>
        <v>0.007566654960414142</v>
      </c>
      <c r="P6" s="8">
        <f t="shared" si="4"/>
        <v>0</v>
      </c>
    </row>
    <row r="7" spans="1:16" ht="15" customHeight="1">
      <c r="A7" s="40" t="s">
        <v>26</v>
      </c>
      <c r="B7" s="13"/>
      <c r="J7" s="42">
        <f t="shared" si="5"/>
        <v>4</v>
      </c>
      <c r="K7" s="8">
        <f t="shared" si="0"/>
        <v>0.018916637401035354</v>
      </c>
      <c r="L7" s="8">
        <f t="shared" si="1"/>
        <v>0.029252688076961072</v>
      </c>
      <c r="M7" s="8">
        <f t="shared" si="2"/>
        <v>0.9896639493240744</v>
      </c>
      <c r="N7" s="12"/>
      <c r="O7" s="8">
        <f t="shared" si="3"/>
        <v>0.018916637401035354</v>
      </c>
      <c r="P7" s="8">
        <f t="shared" si="4"/>
        <v>0</v>
      </c>
    </row>
    <row r="8" spans="1:16" ht="15" customHeight="1">
      <c r="A8" s="19" t="s">
        <v>20</v>
      </c>
      <c r="B8" s="21">
        <f>B26/10</f>
        <v>10</v>
      </c>
      <c r="J8" s="42">
        <f t="shared" si="5"/>
        <v>5</v>
      </c>
      <c r="K8" s="8">
        <f t="shared" si="0"/>
        <v>0.03783327480207071</v>
      </c>
      <c r="L8" s="8">
        <f t="shared" si="1"/>
        <v>0.06708596287903178</v>
      </c>
      <c r="M8" s="8">
        <f t="shared" si="2"/>
        <v>0.9707473119230391</v>
      </c>
      <c r="N8" s="12"/>
      <c r="O8" s="8">
        <f t="shared" si="3"/>
        <v>0.03783327480207071</v>
      </c>
      <c r="P8" s="8">
        <f t="shared" si="4"/>
        <v>0</v>
      </c>
    </row>
    <row r="9" spans="1:16" ht="15" customHeight="1">
      <c r="A9" s="13"/>
      <c r="B9" s="13"/>
      <c r="J9" s="42">
        <f t="shared" si="5"/>
        <v>6</v>
      </c>
      <c r="K9" s="8">
        <f t="shared" si="0"/>
        <v>0.06305545800345118</v>
      </c>
      <c r="L9" s="8">
        <f t="shared" si="1"/>
        <v>0.13014142088248296</v>
      </c>
      <c r="M9" s="8">
        <f t="shared" si="2"/>
        <v>0.9329140371209684</v>
      </c>
      <c r="N9" s="12"/>
      <c r="O9" s="8">
        <f t="shared" si="3"/>
        <v>0</v>
      </c>
      <c r="P9" s="8">
        <f t="shared" si="4"/>
        <v>0.06305545800345118</v>
      </c>
    </row>
    <row r="10" spans="10:16" ht="15" customHeight="1">
      <c r="J10" s="42">
        <f t="shared" si="5"/>
        <v>7</v>
      </c>
      <c r="K10" s="8">
        <f t="shared" si="0"/>
        <v>0.09007922571921598</v>
      </c>
      <c r="L10" s="8">
        <f t="shared" si="1"/>
        <v>0.22022064660169893</v>
      </c>
      <c r="M10" s="8">
        <f t="shared" si="2"/>
        <v>0.8698585791175173</v>
      </c>
      <c r="N10" s="12"/>
      <c r="O10" s="8">
        <f t="shared" si="3"/>
        <v>0</v>
      </c>
      <c r="P10" s="8">
        <f t="shared" si="4"/>
        <v>0.09007922571921598</v>
      </c>
    </row>
    <row r="11" spans="1:16" ht="15" customHeight="1">
      <c r="A11" s="39" t="s">
        <v>27</v>
      </c>
      <c r="B11" s="13"/>
      <c r="J11" s="42">
        <f t="shared" si="5"/>
        <v>8</v>
      </c>
      <c r="K11" s="8">
        <f t="shared" si="0"/>
        <v>0.11259903214901998</v>
      </c>
      <c r="L11" s="8">
        <f t="shared" si="1"/>
        <v>0.33281967875071894</v>
      </c>
      <c r="M11" s="8">
        <f t="shared" si="2"/>
        <v>0.7797793533983013</v>
      </c>
      <c r="N11" s="12"/>
      <c r="O11" s="8">
        <f t="shared" si="3"/>
        <v>0</v>
      </c>
      <c r="P11" s="8">
        <f t="shared" si="4"/>
        <v>0.11259903214901998</v>
      </c>
    </row>
    <row r="12" spans="1:16" ht="15" customHeight="1">
      <c r="A12" s="20" t="str">
        <f>IF(C26=1,A26,IF(C26=2,A27,A28))</f>
        <v>l &lt;&gt; </v>
      </c>
      <c r="B12" s="21">
        <f>B8</f>
        <v>10</v>
      </c>
      <c r="J12" s="42">
        <f t="shared" si="5"/>
        <v>9</v>
      </c>
      <c r="K12" s="8">
        <f t="shared" si="0"/>
        <v>0.12511003572113333</v>
      </c>
      <c r="L12" s="8">
        <f t="shared" si="1"/>
        <v>0.45792971447185227</v>
      </c>
      <c r="M12" s="8">
        <f t="shared" si="2"/>
        <v>0.6671803212492813</v>
      </c>
      <c r="N12" s="12"/>
      <c r="O12" s="8">
        <f t="shared" si="3"/>
        <v>0</v>
      </c>
      <c r="P12" s="8">
        <f t="shared" si="4"/>
        <v>0.12511003572113333</v>
      </c>
    </row>
    <row r="13" spans="1:16" ht="15" customHeight="1">
      <c r="A13" s="13"/>
      <c r="B13" s="13"/>
      <c r="J13" s="42">
        <f t="shared" si="5"/>
        <v>10</v>
      </c>
      <c r="K13" s="8">
        <f t="shared" si="0"/>
        <v>0.12511003572113333</v>
      </c>
      <c r="L13" s="8">
        <f t="shared" si="1"/>
        <v>0.5830397501929856</v>
      </c>
      <c r="M13" s="8">
        <f t="shared" si="2"/>
        <v>0.542070285528148</v>
      </c>
      <c r="N13" s="12"/>
      <c r="O13" s="8">
        <f t="shared" si="3"/>
        <v>0</v>
      </c>
      <c r="P13" s="8">
        <f t="shared" si="4"/>
        <v>0.12511003572113333</v>
      </c>
    </row>
    <row r="14" spans="1:16" ht="15" customHeight="1">
      <c r="A14" s="13"/>
      <c r="B14" s="13"/>
      <c r="J14" s="42">
        <f t="shared" si="5"/>
        <v>11</v>
      </c>
      <c r="K14" s="8">
        <f t="shared" si="0"/>
        <v>0.11373639611012121</v>
      </c>
      <c r="L14" s="8">
        <f t="shared" si="1"/>
        <v>0.6967761463031068</v>
      </c>
      <c r="M14" s="8">
        <f t="shared" si="2"/>
        <v>0.4169602498070146</v>
      </c>
      <c r="N14" s="12"/>
      <c r="O14" s="8">
        <f t="shared" si="3"/>
        <v>0</v>
      </c>
      <c r="P14" s="8">
        <f t="shared" si="4"/>
        <v>0.11373639611012121</v>
      </c>
    </row>
    <row r="15" spans="1:16" ht="15" customHeight="1">
      <c r="A15" s="40" t="s">
        <v>6</v>
      </c>
      <c r="B15" s="13"/>
      <c r="J15" s="42">
        <f t="shared" si="5"/>
        <v>12</v>
      </c>
      <c r="K15" s="8">
        <f t="shared" si="0"/>
        <v>0.09478033009176767</v>
      </c>
      <c r="L15" s="8">
        <f t="shared" si="1"/>
        <v>0.7915564763948745</v>
      </c>
      <c r="M15" s="8">
        <f t="shared" si="2"/>
        <v>0.3032238536968934</v>
      </c>
      <c r="N15" s="12"/>
      <c r="O15" s="8">
        <f t="shared" si="3"/>
        <v>0</v>
      </c>
      <c r="P15" s="8">
        <f t="shared" si="4"/>
        <v>0.09478033009176767</v>
      </c>
    </row>
    <row r="16" spans="1:16" ht="15" customHeight="1">
      <c r="A16" s="41" t="s">
        <v>28</v>
      </c>
      <c r="B16" s="17">
        <f>B27/100</f>
        <v>0.2</v>
      </c>
      <c r="J16" s="42">
        <f t="shared" si="5"/>
        <v>13</v>
      </c>
      <c r="K16" s="8">
        <f t="shared" si="0"/>
        <v>0.07290794622443666</v>
      </c>
      <c r="L16" s="8">
        <f t="shared" si="1"/>
        <v>0.8644644226193111</v>
      </c>
      <c r="M16" s="8">
        <f t="shared" si="2"/>
        <v>0.20844352360512575</v>
      </c>
      <c r="N16" s="12"/>
      <c r="O16" s="8">
        <f t="shared" si="3"/>
        <v>0</v>
      </c>
      <c r="P16" s="8">
        <f t="shared" si="4"/>
        <v>0.07290794622443666</v>
      </c>
    </row>
    <row r="17" spans="10:16" ht="15" customHeight="1">
      <c r="J17" s="42">
        <f t="shared" si="5"/>
        <v>14</v>
      </c>
      <c r="K17" s="8">
        <f t="shared" si="0"/>
        <v>0.05207710444602619</v>
      </c>
      <c r="L17" s="8">
        <f t="shared" si="1"/>
        <v>0.9165415270653373</v>
      </c>
      <c r="M17" s="8">
        <f t="shared" si="2"/>
        <v>0.13553557738068908</v>
      </c>
      <c r="N17" s="12"/>
      <c r="O17" s="8">
        <f t="shared" si="3"/>
        <v>0</v>
      </c>
      <c r="P17" s="8">
        <f t="shared" si="4"/>
        <v>0.05207710444602619</v>
      </c>
    </row>
    <row r="18" spans="10:16" ht="15" customHeight="1">
      <c r="J18" s="42">
        <f t="shared" si="5"/>
        <v>15</v>
      </c>
      <c r="K18" s="8">
        <f t="shared" si="0"/>
        <v>0.03471806963068413</v>
      </c>
      <c r="L18" s="8">
        <f t="shared" si="1"/>
        <v>0.9512595966960214</v>
      </c>
      <c r="M18" s="8">
        <f t="shared" si="2"/>
        <v>0.0834584729346629</v>
      </c>
      <c r="N18" s="12"/>
      <c r="O18" s="8">
        <f t="shared" si="3"/>
        <v>0.03471806963068413</v>
      </c>
      <c r="P18" s="8">
        <f t="shared" si="4"/>
        <v>0</v>
      </c>
    </row>
    <row r="19" spans="10:16" ht="15" customHeight="1">
      <c r="J19" s="42">
        <f t="shared" si="5"/>
        <v>16</v>
      </c>
      <c r="K19" s="8">
        <f t="shared" si="0"/>
        <v>0.02169879351917758</v>
      </c>
      <c r="L19" s="8">
        <f t="shared" si="1"/>
        <v>0.972958390215199</v>
      </c>
      <c r="M19" s="8">
        <f t="shared" si="2"/>
        <v>0.04874040330397877</v>
      </c>
      <c r="N19" s="12"/>
      <c r="O19" s="8">
        <f t="shared" si="3"/>
        <v>0.02169879351917758</v>
      </c>
      <c r="P19" s="8">
        <f t="shared" si="4"/>
        <v>0</v>
      </c>
    </row>
    <row r="20" spans="10:16" ht="15" customHeight="1">
      <c r="J20" s="42">
        <f t="shared" si="5"/>
        <v>17</v>
      </c>
      <c r="K20" s="8">
        <f t="shared" si="0"/>
        <v>0.012763996187751519</v>
      </c>
      <c r="L20" s="8">
        <f t="shared" si="1"/>
        <v>0.9857223864029505</v>
      </c>
      <c r="M20" s="8">
        <f t="shared" si="2"/>
        <v>0.027041609784801187</v>
      </c>
      <c r="N20" s="12"/>
      <c r="O20" s="8">
        <f t="shared" si="3"/>
        <v>0.012763996187751519</v>
      </c>
      <c r="P20" s="8">
        <f t="shared" si="4"/>
        <v>0</v>
      </c>
    </row>
    <row r="21" spans="10:16" ht="15" customHeight="1">
      <c r="J21" s="42">
        <f t="shared" si="5"/>
        <v>18</v>
      </c>
      <c r="K21" s="8">
        <f t="shared" si="0"/>
        <v>0.007091108993195289</v>
      </c>
      <c r="L21" s="8">
        <f t="shared" si="1"/>
        <v>0.9928134953961458</v>
      </c>
      <c r="M21" s="8">
        <f t="shared" si="2"/>
        <v>0.014277613597049668</v>
      </c>
      <c r="N21" s="12"/>
      <c r="O21" s="8">
        <f t="shared" si="3"/>
        <v>0.007091108993195289</v>
      </c>
      <c r="P21" s="8">
        <f t="shared" si="4"/>
        <v>0</v>
      </c>
    </row>
    <row r="22" spans="10:16" ht="15" customHeight="1">
      <c r="J22" s="42">
        <f t="shared" si="5"/>
        <v>19</v>
      </c>
      <c r="K22" s="8">
        <f t="shared" si="0"/>
        <v>0.0037321626279975205</v>
      </c>
      <c r="L22" s="8">
        <f t="shared" si="1"/>
        <v>0.9965456580241433</v>
      </c>
      <c r="M22" s="8">
        <f t="shared" si="2"/>
        <v>0.0071865046038543795</v>
      </c>
      <c r="N22" s="12"/>
      <c r="O22" s="8">
        <f t="shared" si="3"/>
        <v>0.0037321626279975205</v>
      </c>
      <c r="P22" s="8">
        <f t="shared" si="4"/>
        <v>0</v>
      </c>
    </row>
    <row r="23" spans="10:16" ht="15" customHeight="1">
      <c r="J23" s="42">
        <f t="shared" si="5"/>
        <v>20</v>
      </c>
      <c r="K23" s="8">
        <f t="shared" si="0"/>
        <v>0.0018660813139987603</v>
      </c>
      <c r="L23" s="8">
        <f t="shared" si="1"/>
        <v>0.9984117393381421</v>
      </c>
      <c r="M23" s="8">
        <f t="shared" si="2"/>
        <v>0.003454341975856859</v>
      </c>
      <c r="N23" s="12"/>
      <c r="O23" s="8">
        <f t="shared" si="3"/>
        <v>0.0018660813139987603</v>
      </c>
      <c r="P23" s="8">
        <f t="shared" si="4"/>
        <v>0</v>
      </c>
    </row>
    <row r="24" spans="11:14" ht="15" customHeight="1">
      <c r="K24" s="3"/>
      <c r="L24" s="3"/>
      <c r="M24" s="3"/>
      <c r="N24" s="3"/>
    </row>
    <row r="25" ht="15" customHeight="1"/>
    <row r="26" spans="1:3" ht="15" customHeight="1">
      <c r="A26" s="1" t="s">
        <v>13</v>
      </c>
      <c r="B26">
        <v>100</v>
      </c>
      <c r="C26">
        <v>3</v>
      </c>
    </row>
    <row r="27" spans="1:2" ht="15" customHeight="1">
      <c r="A27" s="1" t="s">
        <v>12</v>
      </c>
      <c r="B27">
        <v>20</v>
      </c>
    </row>
    <row r="28" ht="15" customHeight="1">
      <c r="A28" s="1" t="s">
        <v>14</v>
      </c>
    </row>
    <row r="29" ht="15" customHeight="1">
      <c r="C29">
        <v>1</v>
      </c>
    </row>
  </sheetData>
  <printOptions/>
  <pageMargins left="0.75" right="0.75" top="1.17" bottom="1" header="0.5" footer="0.5"/>
  <pageSetup horizontalDpi="96" verticalDpi="96" orientation="landscape" paperSize="9" scale="120" r:id="rId3"/>
  <headerFooter alignWithMargins="0">
    <oddHeader>&amp;CSpreadsheets in A Level Mathematics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Francis</dc:creator>
  <cp:keywords/>
  <dc:description/>
  <cp:lastModifiedBy>Robert</cp:lastModifiedBy>
  <cp:lastPrinted>2001-06-09T09:49:10Z</cp:lastPrinted>
  <dcterms:created xsi:type="dcterms:W3CDTF">2001-01-29T21:04:56Z</dcterms:created>
  <dcterms:modified xsi:type="dcterms:W3CDTF">2002-06-26T06:41:26Z</dcterms:modified>
  <cp:category/>
  <cp:version/>
  <cp:contentType/>
  <cp:contentStatus/>
</cp:coreProperties>
</file>